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WITHIEL PC\Annual Accounts Including Precept\2024-2025 Annual Accounts Paperwork - TO BE AUDITED\"/>
    </mc:Choice>
  </mc:AlternateContent>
  <xr:revisionPtr revIDLastSave="0" documentId="13_ncr:1_{E990B901-DAE3-4782-8313-439A7D7C25FA}" xr6:coauthVersionLast="47" xr6:coauthVersionMax="47" xr10:uidLastSave="{00000000-0000-0000-0000-000000000000}"/>
  <bookViews>
    <workbookView xWindow="29730" yWindow="1905" windowWidth="22290" windowHeight="12390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<sst xmlns="http://schemas.openxmlformats.org/spreadsheetml/2006/main" count="157" uniqueCount="78">
  <si>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</si>
  <si>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</si>
  <si>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</si>
  <si>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</si>
  <si>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</si>
  <si>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</si>
  <si>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</si>
  <si>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</si>
  <si>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</si>
  <si>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</si>
  <si>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</si>
  <si>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</si>
  <si>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</si>
  <si>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</si>
  <si>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</si>
  <si>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</si>
  <si>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</si>
  <si>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</si>
  <si>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</si>
  <si>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</si>
  <si>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</si>
  <si>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</si>
  <si>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</si>
  <si>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</si>
  <si>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</si>
  <si>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</si>
  <si>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</si>
  <si>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</si>
  <si>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</si>
  <si>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</si>
  <si>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</si>
  <si>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</si>
  <si>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</si>
  <si>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</si>
  <si>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</si>
  <si>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</si>
  <si>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</si>
  <si>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</si>
  <si>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</si>
  <si>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</si>
  <si>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</si>
  <si>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</si>
  <si>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</si>
  <si>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</si>
  <si>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</si>
  <si>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</si>
  <si>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</si>
  <si>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</si>
  <si>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</si>
  <si>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</si>
  <si>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</si>
  <si>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</si>
  <si>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</si>
  <si>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</si>
  <si>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</si>
  <si>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</si>
  <si>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</si>
  <si>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</si>
  <si>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</si>
  <si>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</si>
  <si>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</si>
  <si>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</si>
  <si>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</si>
  <si>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</si>
  <si>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</si>
  <si>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</si>
  <si>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</si>
  <si>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</si>
  <si>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</si>
  <si>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</si>
  <si>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</si>
  <si>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</si>
  <si>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</si>
  <si>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Solar Funding for the Parish Council to makes grants in the Parish</t>
  </si>
  <si>
    <t>Solar Fund</t>
  </si>
  <si>
    <t>Increase in precept to cover possible election costs and other general rising costs</t>
  </si>
  <si>
    <t>S137 &amp; S160 Grants in 24/25 from Voltaise Funding held by CC</t>
  </si>
  <si>
    <t>General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</si>
</sst>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7" workbookViewId="0">
      <selection activeCell="E16" sqref="E15:E16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70</v>
      </c>
    </row>
    <row r="3" spans="2:10" ht="15" customHeight="1" x14ac:dyDescent="0.3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28.8" x14ac:dyDescent="0.3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8.8" x14ac:dyDescent="0.3">
      <c r="B7" s="30" t="s">
        <v>15</v>
      </c>
      <c r="C7" s="68">
        <v>4602</v>
      </c>
      <c r="D7" s="68">
        <v>32757</v>
      </c>
      <c r="E7" s="55"/>
      <c r="F7" s="55"/>
      <c r="G7" s="50"/>
      <c r="H7" s="50"/>
      <c r="I7" s="39" t="s">
        <v>34</v>
      </c>
      <c r="J7" s="44"/>
    </row>
    <row r="8" spans="2:10" s="21" customFormat="1" ht="28.8" x14ac:dyDescent="0.3">
      <c r="B8" s="30" t="s">
        <v>16</v>
      </c>
      <c r="C8" s="68">
        <v>6000</v>
      </c>
      <c r="D8" s="68">
        <v>8000</v>
      </c>
      <c r="E8" s="50">
        <f>D8-C8</f>
        <v>2000</v>
      </c>
      <c r="F8" s="49">
        <f>IF(AND(C8=0,D8=0),0,IF(C8=0,1,IF(D8=0,-1,(D8-C8)/C8)))</f>
        <v>0.33333333333333331</v>
      </c>
      <c r="G8" s="34" t="str">
        <f>IF(E8&gt;100000,"Yes",IF(E8&lt;-100000,"Yes","No"))</f>
        <v>No</v>
      </c>
      <c r="H8" s="34" t="str">
        <f>IF(F8&gt;15%,"Yes",IF(F8&lt;-15%,"Yes","No"))</f>
        <v>Yes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Please explain within the relevant tab</v>
      </c>
    </row>
    <row r="9" spans="2:10" s="21" customFormat="1" ht="34.5" customHeight="1" x14ac:dyDescent="0.3">
      <c r="B9" s="30" t="s">
        <v>18</v>
      </c>
      <c r="C9" s="68">
        <v>29590</v>
      </c>
      <c r="D9" s="68">
        <v>6399</v>
      </c>
      <c r="E9" s="50">
        <f t="shared" ref="E9:E12" si="0">D9-C9</f>
        <v>-23191</v>
      </c>
      <c r="F9" s="49">
        <f t="shared" ref="F9:F12" si="1">IF(AND(C9=0,D9=0),0,IF(C9=0,1,IF(D9=0,-1,(D9-C9)/C9)))</f>
        <v>-0.78374450827982423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3852</v>
      </c>
      <c r="D10" s="68">
        <v>4239</v>
      </c>
      <c r="E10" s="50">
        <f t="shared" si="0"/>
        <v>387</v>
      </c>
      <c r="F10" s="49">
        <f t="shared" si="1"/>
        <v>0.10046728971962617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8.8" x14ac:dyDescent="0.3">
      <c r="B12" s="31" t="s">
        <v>24</v>
      </c>
      <c r="C12" s="68">
        <v>3583</v>
      </c>
      <c r="D12" s="68">
        <v>8640</v>
      </c>
      <c r="E12" s="50">
        <f t="shared" si="0"/>
        <v>5057</v>
      </c>
      <c r="F12" s="49">
        <f t="shared" si="1"/>
        <v>1.4113871057772815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26</v>
      </c>
      <c r="C13" s="69">
        <f>C7+C8+C9-C10-C11-C12</f>
        <v>32757</v>
      </c>
      <c r="D13" s="69">
        <f>D7+D8+D9-D10-D11-D12</f>
        <v>34277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5" thickBot="1" x14ac:dyDescent="0.35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28</v>
      </c>
      <c r="C15" s="70">
        <v>32757</v>
      </c>
      <c r="D15" s="70">
        <v>34277</v>
      </c>
      <c r="E15" s="54"/>
      <c r="F15" s="57"/>
      <c r="G15" s="53"/>
      <c r="H15" s="53"/>
      <c r="I15" s="41" t="s">
        <v>29</v>
      </c>
      <c r="J15" s="45"/>
    </row>
    <row r="16" spans="2:10" ht="28.8" x14ac:dyDescent="0.3">
      <c r="B16" s="31" t="s">
        <v>30</v>
      </c>
      <c r="C16" s="68">
        <v>5320</v>
      </c>
      <c r="D16" s="68">
        <v>5320</v>
      </c>
      <c r="E16" s="50">
        <f>D16-C16</f>
        <v>0</v>
      </c>
      <c r="F16" s="49">
        <f t="shared" ref="F16:F17" si="5">IF(AND(C16=0,D16=0),0,IF(C16=0,1,IF(D16=0,-1,(D16-C16)/C16)))</f>
        <v>0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E13" sqref="E13:F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58</v>
      </c>
      <c r="C4" s="36">
        <f>'Accounting Statement'!C8</f>
        <v>6000</v>
      </c>
      <c r="D4" t="s">
        <v>71</v>
      </c>
      <c r="E4" s="36">
        <f>'Accounting Statement'!D8</f>
        <v>8000</v>
      </c>
    </row>
    <row r="6" spans="2:6" x14ac:dyDescent="0.3">
      <c r="D6" t="s">
        <v>3</v>
      </c>
      <c r="E6" s="1">
        <f>E4-C4</f>
        <v>2000</v>
      </c>
    </row>
    <row r="7" spans="2:6" x14ac:dyDescent="0.3">
      <c r="D7" t="s">
        <v>37</v>
      </c>
      <c r="E7" s="6">
        <f>IF(AND(C4=0,E4=0),0,IF(C4=0,1,IF(E4=0,-1,(E4-C4)/C4)))</f>
        <v>0.33333333333333331</v>
      </c>
      <c r="F7" t="str">
        <f>IF(E7&lt;-0.15,"yes explain",IF(E7&gt;0.15,"Yes explain","No explanation required"))</f>
        <v>Yes explain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2:6" s="11" customFormat="1" x14ac:dyDescent="0.3">
      <c r="B12" s="12">
        <v>6000</v>
      </c>
      <c r="C12" s="12">
        <v>8000</v>
      </c>
      <c r="D12" s="13">
        <f t="shared" ref="D12:D25" si="0">C12-B12</f>
        <v>2000</v>
      </c>
      <c r="E12" s="80" t="s">
        <v>75</v>
      </c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6000</v>
      </c>
      <c r="C26" s="10">
        <f>SUM(C12:C25)</f>
        <v>8000</v>
      </c>
      <c r="D26" s="10">
        <f>SUM(D12:D25)</f>
        <v>2000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E17" sqref="E17:F1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58</v>
      </c>
      <c r="C4" s="36">
        <f>'Accounting Statement'!C9</f>
        <v>29590</v>
      </c>
      <c r="D4" t="s">
        <v>71</v>
      </c>
      <c r="E4" s="36">
        <f>'Accounting Statement'!D9</f>
        <v>6399</v>
      </c>
    </row>
    <row r="6" spans="1:7" x14ac:dyDescent="0.3">
      <c r="D6" t="s">
        <v>3</v>
      </c>
      <c r="E6" s="1">
        <f>E4-C4</f>
        <v>-23191</v>
      </c>
    </row>
    <row r="7" spans="1:7" x14ac:dyDescent="0.3">
      <c r="D7" t="s">
        <v>37</v>
      </c>
      <c r="E7" s="6">
        <f>IF(AND(C4=0,E4=0),0,IF(C4=0,1,IF(E4=0,-1,(E4-C4)/C4)))</f>
        <v>-0.78374450827982423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38</v>
      </c>
    </row>
    <row r="11" spans="1:7" x14ac:dyDescent="0.3">
      <c r="B11" s="76" t="s">
        <v>60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59</v>
      </c>
      <c r="C14" s="4" t="s">
        <v>72</v>
      </c>
      <c r="D14" s="5" t="s">
        <v>3</v>
      </c>
      <c r="E14" s="83" t="s">
        <v>1</v>
      </c>
      <c r="F14" s="84"/>
    </row>
    <row r="15" spans="1:7" s="17" customFormat="1" x14ac:dyDescent="0.3">
      <c r="A15" s="16"/>
      <c r="B15" s="13">
        <v>28978</v>
      </c>
      <c r="C15" s="13">
        <v>0</v>
      </c>
      <c r="D15" s="74">
        <f>C15-B15</f>
        <v>-28978</v>
      </c>
      <c r="E15" s="85" t="s">
        <v>73</v>
      </c>
      <c r="F15" s="86"/>
      <c r="G15" s="16"/>
    </row>
    <row r="16" spans="1:7" s="11" customFormat="1" x14ac:dyDescent="0.3">
      <c r="B16" s="12"/>
      <c r="C16" s="12"/>
      <c r="D16" s="74">
        <f t="shared" ref="D16:D29" si="0">C16-B16</f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28978</v>
      </c>
      <c r="C30" s="10">
        <f>SUM(C15:C29)</f>
        <v>0</v>
      </c>
      <c r="D30" s="75">
        <f>SUM(D15:D29)</f>
        <v>-28978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58</v>
      </c>
      <c r="C4" s="36">
        <f>'Accounting Statement'!C10</f>
        <v>3852</v>
      </c>
      <c r="D4" t="s">
        <v>71</v>
      </c>
      <c r="E4" s="36">
        <f>'Accounting Statement'!D10</f>
        <v>4239</v>
      </c>
    </row>
    <row r="6" spans="1:7" x14ac:dyDescent="0.3">
      <c r="D6" t="s">
        <v>3</v>
      </c>
      <c r="E6" s="1">
        <f>E4-C4</f>
        <v>387</v>
      </c>
    </row>
    <row r="7" spans="1:7" x14ac:dyDescent="0.3">
      <c r="D7" t="s">
        <v>37</v>
      </c>
      <c r="E7" s="6">
        <f>IF(AND(C4=0,E4=0),0,IF(C4=0,1,IF(E4=0,-1,(E4-C4)/C4)))</f>
        <v>0.10046728971962617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76" t="s">
        <v>69</v>
      </c>
    </row>
    <row r="11" spans="1:7" x14ac:dyDescent="0.3">
      <c r="B11" s="8"/>
    </row>
    <row r="12" spans="1:7" s="3" customFormat="1" ht="27.6" x14ac:dyDescent="0.3">
      <c r="B12" s="4" t="s">
        <v>59</v>
      </c>
      <c r="C12" s="4" t="s">
        <v>72</v>
      </c>
      <c r="D12" s="5" t="s">
        <v>3</v>
      </c>
      <c r="E12" s="83" t="s">
        <v>1</v>
      </c>
      <c r="F12" s="84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E17" sqref="E17:F1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58</v>
      </c>
      <c r="C4" s="36">
        <f>'Accounting Statement'!C12</f>
        <v>3583</v>
      </c>
      <c r="D4" t="s">
        <v>71</v>
      </c>
      <c r="E4" s="36">
        <f>'Accounting Statement'!D12</f>
        <v>8640</v>
      </c>
    </row>
    <row r="6" spans="1:8" x14ac:dyDescent="0.3">
      <c r="D6" t="s">
        <v>3</v>
      </c>
      <c r="E6" s="1">
        <f>E4-C4</f>
        <v>5057</v>
      </c>
    </row>
    <row r="7" spans="1:8" x14ac:dyDescent="0.3">
      <c r="D7" t="s">
        <v>37</v>
      </c>
      <c r="E7" s="6">
        <f>IF(AND(C4=0,E4=0),0,IF(C4=0,1,IF(E4=0,-1,(E4-C4)/C4)))</f>
        <v>1.4113871057772815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5</v>
      </c>
    </row>
    <row r="10" spans="1:8" ht="15" x14ac:dyDescent="0.35">
      <c r="B10" s="18" t="s">
        <v>39</v>
      </c>
    </row>
    <row r="11" spans="1:8" x14ac:dyDescent="0.3">
      <c r="B11" s="76" t="s">
        <v>60</v>
      </c>
    </row>
    <row r="12" spans="1:8" x14ac:dyDescent="0.3">
      <c r="B12" s="8"/>
    </row>
    <row r="13" spans="1:8" s="3" customFormat="1" ht="27.6" x14ac:dyDescent="0.3">
      <c r="B13" s="4" t="s">
        <v>59</v>
      </c>
      <c r="C13" s="4" t="s">
        <v>72</v>
      </c>
      <c r="D13" s="5" t="s">
        <v>3</v>
      </c>
      <c r="E13" s="83" t="s">
        <v>1</v>
      </c>
      <c r="F13" s="84"/>
      <c r="G13" s="83" t="s">
        <v>61</v>
      </c>
      <c r="H13" s="84"/>
    </row>
    <row r="14" spans="1:8" s="17" customFormat="1" x14ac:dyDescent="0.3">
      <c r="A14" s="16"/>
      <c r="B14" s="12">
        <v>335</v>
      </c>
      <c r="C14" s="12">
        <v>5654</v>
      </c>
      <c r="D14" s="74">
        <f>C14-B14</f>
        <v>5319</v>
      </c>
      <c r="E14" s="80" t="s">
        <v>76</v>
      </c>
      <c r="F14" s="81"/>
      <c r="G14" s="16"/>
    </row>
    <row r="15" spans="1:8" s="11" customFormat="1" x14ac:dyDescent="0.3"/>
    <row r="16" spans="1:8" s="11" customFormat="1" x14ac:dyDescent="0.3">
      <c r="B16" s="12"/>
      <c r="C16" s="12"/>
      <c r="D16" s="74"/>
      <c r="E16" s="80"/>
      <c r="F16" s="81"/>
    </row>
    <row r="17" spans="1:8" s="11" customFormat="1" x14ac:dyDescent="0.3">
      <c r="B17" s="12"/>
      <c r="C17" s="12"/>
      <c r="D17" s="74">
        <f t="shared" ref="D17:D28" si="0">C17-B17</f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335</v>
      </c>
      <c r="C29" s="10">
        <f>SUM(C14:C28)</f>
        <v>5654</v>
      </c>
      <c r="D29" s="75">
        <f>SUM(D14:D28)</f>
        <v>5319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4</v>
      </c>
    </row>
  </sheetData>
  <mergeCells count="17">
    <mergeCell ref="E29:F29"/>
    <mergeCell ref="E24:F24"/>
    <mergeCell ref="E13:F13"/>
    <mergeCell ref="E14:F14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workbookViewId="0">
      <selection activeCell="B11" sqref="B11"/>
    </sheetView>
  </sheetViews>
  <sheetFormatPr defaultColWidth="9.109375" defaultRowHeight="14.4" x14ac:dyDescent="0.3"/>
  <cols>
    <col min="1" max="1" width="6.88671875" style="59" bestFit="1" customWidth="1"/>
    <col min="2" max="2" width="17.10937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34277</v>
      </c>
      <c r="D4" s="59" t="s">
        <v>45</v>
      </c>
      <c r="E4" s="65">
        <f>'Accounting Statement'!D8</f>
        <v>8000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B10" s="59" t="s">
        <v>74</v>
      </c>
      <c r="C10" s="61" t="s">
        <v>48</v>
      </c>
      <c r="E10" s="61">
        <v>28978</v>
      </c>
    </row>
    <row r="11" spans="2:7" x14ac:dyDescent="0.3">
      <c r="B11" s="59" t="s">
        <v>77</v>
      </c>
      <c r="C11" s="61" t="s">
        <v>49</v>
      </c>
      <c r="E11" s="61">
        <v>5299</v>
      </c>
    </row>
    <row r="12" spans="2:7" x14ac:dyDescent="0.3">
      <c r="C12" s="61" t="s">
        <v>50</v>
      </c>
      <c r="E12" s="61"/>
    </row>
    <row r="13" spans="2:7" x14ac:dyDescent="0.3">
      <c r="C13" s="61" t="s">
        <v>51</v>
      </c>
      <c r="E13" s="61"/>
    </row>
    <row r="14" spans="2:7" x14ac:dyDescent="0.3">
      <c r="C14" s="61" t="s">
        <v>52</v>
      </c>
      <c r="E14" s="61"/>
    </row>
    <row r="15" spans="2:7" x14ac:dyDescent="0.3">
      <c r="C15" s="61" t="s">
        <v>53</v>
      </c>
      <c r="E15" s="61"/>
    </row>
    <row r="16" spans="2:7" x14ac:dyDescent="0.3">
      <c r="C16" s="61" t="s">
        <v>54</v>
      </c>
      <c r="E16" s="61"/>
    </row>
    <row r="17" spans="2:7" x14ac:dyDescent="0.3">
      <c r="F17" s="62">
        <f>SUM(E10:E16)</f>
        <v>34277</v>
      </c>
    </row>
    <row r="19" spans="2:7" x14ac:dyDescent="0.3">
      <c r="B19" s="60" t="s">
        <v>55</v>
      </c>
      <c r="E19" s="61"/>
    </row>
    <row r="20" spans="2:7" x14ac:dyDescent="0.3">
      <c r="F20" s="62">
        <f>E19</f>
        <v>0</v>
      </c>
    </row>
    <row r="21" spans="2:7" ht="15" thickBot="1" x14ac:dyDescent="0.35">
      <c r="B21" s="60" t="s">
        <v>56</v>
      </c>
      <c r="G21" s="63">
        <f>F17+F20</f>
        <v>34277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4" workbookViewId="0">
      <selection activeCell="C37" sqref="C3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58</v>
      </c>
      <c r="C4" s="36">
        <f>'Accounting Statement'!C16</f>
        <v>5320</v>
      </c>
      <c r="D4" t="s">
        <v>71</v>
      </c>
      <c r="E4" s="36">
        <f>'Accounting Statement'!D16</f>
        <v>5320</v>
      </c>
    </row>
    <row r="6" spans="1:8" x14ac:dyDescent="0.3">
      <c r="D6" t="s">
        <v>3</v>
      </c>
      <c r="E6" s="1">
        <f>E4-C4</f>
        <v>0</v>
      </c>
    </row>
    <row r="7" spans="1:8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62</v>
      </c>
    </row>
    <row r="12" spans="1:8" s="3" customFormat="1" ht="26.25" customHeight="1" x14ac:dyDescent="0.3">
      <c r="B12" s="4" t="s">
        <v>59</v>
      </c>
      <c r="C12" s="4" t="s">
        <v>72</v>
      </c>
      <c r="D12" s="5" t="s">
        <v>3</v>
      </c>
      <c r="E12" s="83" t="s">
        <v>1</v>
      </c>
      <c r="F12" s="84"/>
      <c r="G12" s="72" t="s">
        <v>66</v>
      </c>
      <c r="H12" s="73" t="s">
        <v>67</v>
      </c>
    </row>
    <row r="13" spans="1:8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63</v>
      </c>
    </row>
    <row r="33" spans="1:8" x14ac:dyDescent="0.3">
      <c r="B33" t="s">
        <v>68</v>
      </c>
    </row>
    <row r="34" spans="1:8" x14ac:dyDescent="0.3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41.4" x14ac:dyDescent="0.3">
      <c r="A36" s="3"/>
      <c r="B36" s="4" t="s">
        <v>59</v>
      </c>
      <c r="C36" s="4" t="s">
        <v>72</v>
      </c>
      <c r="D36" s="5" t="s">
        <v>3</v>
      </c>
      <c r="E36" s="83" t="s">
        <v>1</v>
      </c>
      <c r="F36" s="84"/>
      <c r="G36" s="72" t="s">
        <v>66</v>
      </c>
      <c r="H36" s="73" t="s">
        <v>67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topLeftCell="A4"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64</v>
      </c>
    </row>
    <row r="11" spans="1:7" s="3" customFormat="1" ht="27.6" x14ac:dyDescent="0.3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Clerk Lanivet</cp:lastModifiedBy>
  <cp:lastPrinted>2023-03-20T07:35:33Z</cp:lastPrinted>
  <dcterms:created xsi:type="dcterms:W3CDTF">2023-03-10T09:35:56Z</dcterms:created>
  <dcterms:modified xsi:type="dcterms:W3CDTF">2025-04-16T11:55:33Z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